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00" windowHeight="7580" activeTab="2"/>
  </bookViews>
  <sheets>
    <sheet name="封面" sheetId="1" r:id="rId1"/>
    <sheet name="汇总表" sheetId="6" r:id="rId2"/>
    <sheet name="307（现S309)亳州超限超载检测站科技卡点项目" sheetId="4" r:id="rId3"/>
  </sheets>
  <definedNames>
    <definedName name="_GoBack" localSheetId="2">'307（现S309)亳州超限超载检测站科技卡点项目'!#REF!</definedName>
    <definedName name="_xlnm.Print_Titles" localSheetId="2">'307（现S309)亳州超限超载检测站科技卡点项目'!$1:$4</definedName>
  </definedNames>
  <calcPr calcId="144525"/>
</workbook>
</file>

<file path=xl/sharedStrings.xml><?xml version="1.0" encoding="utf-8"?>
<sst xmlns="http://schemas.openxmlformats.org/spreadsheetml/2006/main" count="73" uniqueCount="62">
  <si>
    <t xml:space="preserve">
S307（现S309）亳州超限超载检测站科技卡点系统及设备采购项目
</t>
  </si>
  <si>
    <t>招标控制价</t>
  </si>
  <si>
    <t xml:space="preserve">   编制时间：</t>
  </si>
  <si>
    <t>招标控制价汇总表</t>
  </si>
  <si>
    <t>序号</t>
  </si>
  <si>
    <t>项目</t>
  </si>
  <si>
    <t xml:space="preserve">招标控制价（元）
</t>
  </si>
  <si>
    <t>备注</t>
  </si>
  <si>
    <t xml:space="preserve">307（现S309）亳州超限超载检测站
科技卡点项目
</t>
  </si>
  <si>
    <t>其中报价（增值税）</t>
  </si>
  <si>
    <t>税率</t>
  </si>
  <si>
    <t>税率由投标单位根据自身情况自行填报，后期开票税率应与填报税率一致</t>
  </si>
  <si>
    <t>投标单位（签章）：</t>
  </si>
  <si>
    <t>法定代表人或授权委托人：</t>
  </si>
  <si>
    <t>日期：</t>
  </si>
  <si>
    <t>S307（现S309）亳州超限超载检测站科技卡点系统及设备采购项目</t>
  </si>
  <si>
    <t>招标控制价清单</t>
  </si>
  <si>
    <t>材料名称</t>
  </si>
  <si>
    <t>项目特征描述</t>
  </si>
  <si>
    <t>计量单位</t>
  </si>
  <si>
    <t xml:space="preserve">数量  </t>
  </si>
  <si>
    <t>综合单价
（元，不含税）</t>
  </si>
  <si>
    <t>税金</t>
  </si>
  <si>
    <t>综合单价
（元，含税）</t>
  </si>
  <si>
    <t>合价（不含税）</t>
  </si>
  <si>
    <t>合价(含税)</t>
  </si>
  <si>
    <t>称重平板主体（标准型）</t>
  </si>
  <si>
    <t>1、参数：车辆称重车速速度0.5～100km/h；首次检定最大允许误差±2.50％，使用中检验最大允许误差±5.00％；称重台与公路路面一体化安装方式不影响车辆通行；台板工作温度-35℃～65℃；工作环境湿度小于95％；整体式结构，承载面板同测力结构部分完全固化，无活动构件；通过车辆的单轴轴重40t；称重台面可按道路实际宽度定制，覆盖整个检测道路横断面，无检测死角；相邻台面之间采用“无缝”拼接技术，保证车辆在碾压台面接缝行驶时也可准确检测；在允许轴重下车辆总重量不限；标准型，适应车道宽度为：2.6m≤车道宽度＜4m
2、备注：含控制柜、车检器、检测线圈、称体等
3、其他：具体详见图纸、图集、答疑、招标文件、政府相关文件、规范等其他资料，满足验收要求</t>
  </si>
  <si>
    <t>套</t>
  </si>
  <si>
    <t>1、投标报价已包括所有成本、利润、保险、税金（增值税）等，以及招标文件明示或隐含的风险责任和义务。对于没有填入单价或合价的细目，其费用应视为已包括在投标报价表的其他单价或合价中；
2、分供人供应、运输、卸货。供货方需确保质量问题，质保期内如存在质量问题，由分供人承担。
3、投标报价表中所列数量的变动，丝毫不会降低或影响合同条款的效力，也不免除供货商按规定的标准进行供货及运输和更换不合格品的责任。</t>
  </si>
  <si>
    <t>称重平板主体（窄型）</t>
  </si>
  <si>
    <t>1、参数：车辆称重车速速度0.5～100km/h；首次检定最大允许误差±2.50％，使用中检验最大允许误差±5.00％；称重台与公路路面一体化安装方式不影响车辆通行；台板工作温度-35℃～65℃；工作环境湿度小于95％；整体式结构，承载面板同测力结构部分完全固化，无活动构件；通过车辆的单轴轴重40t；称重台面可按道路实际宽度定制，覆盖整个检测道路横断面，无检测死角；相邻台面之间采用“无缝”拼接技术，保证车辆在碾压台面接缝行驶时也可准确检测；在允许轴重下车辆总重量不限；标准型，适应车道宽度为：＜2.6m
2、备注：含控制柜、车检器、检测线圈、称体等
3、其他：具体详见图纸、图集、答疑、招标文件、政府相关文件、规范等其他资料，满足验收要求</t>
  </si>
  <si>
    <t>称重传感器</t>
  </si>
  <si>
    <t>1、参数：电阻应变式传感器； 合金钢外壳材质；防护等级IP67；绝缘等级≥5000MΩ（50 VDC）；灵敏度1.45±0.05mv/v；量程≥15t，过载能力150%；工作温度范围-30℃～65℃。
2、其他：具体详见图纸、图集、答疑、招标文件、政府相关文件、规范等其他资料，满足验收要求</t>
  </si>
  <si>
    <t>只</t>
  </si>
  <si>
    <t>900万高清卡口</t>
  </si>
  <si>
    <t>1、技术参数：①　像素900W，最大支持分辨率4096*2016；
②　视频帧率：在1～25fps可调;
③　设备可支持30种车型识别（包括：大型普通客车、大型双层客车、大型专用校车、重型特殊结构货车、轮式平底机械、轮式挖掘机械、轮式装载机械、普通二轮摩托车、轻便侧三轮摩托车、轻便正三轮载货摩托车、轻便正三轮载客摩托车、轻便普通货车、微型轿车、大型无轨电车、小型轿车、小型面包车、中型罐式货车、中型普通客车、中型平板半挂车、中型平板货车、中型普通半挂车、中型普通货车、中型厢式半挂车、中型厢式货车、重型车辆运输车、重型集装箱车、重型集装箱车挂车、重型普通货车、重型普通全挂车、重型厢式货车），白天识别准确率≥97%，夜晚识别准确率≥95%;
④　★可对设定区域内的天窗开启露出人部分身体、未交替让行、双车挤入单车道等行为进行图片抓拍;
⑤　★设备支持人脸区域自动曝光，可根据人脸区域和光照变化自动调节人脸区域曝光参数；可通过IE浏览器设置人脸自动曝光的参考亮度、最短持续时间和人脸过滤时间;
⑥　★设备可对视频画面中高度超过设定阈值的车辆进行检测并抓拍图片
⑦　★可通过IE浏览器设置人脸抓拍模式为最佳抓拍模式/快速抓拍模式；在最佳抓拍模式时，可设置抓拍次数、抓拍帧数间隔及抓拍阈值，次数可设置为1次~10次，间隔帧数可设置为1帧~255帧，抓拍阈值可设置为0~20;
⑧　★支持多拍过滤功能，可设置多拍过滤时间段为0-320000ms，在此时间段内多次经过的车辆只抓拍一次;
⑨　★支持对设定区域内的机动车是否悬挂车牌的情况进行检测并显示
⑩　工作温度﹣45℃～70℃，工作湿度20%-90%（无凝结），外壳防护等级应不低于IP66;
⑪　★支持异常车牌检测功能，可对故意遮挡及污损车牌进行判断和识别；
⑫　支持车牌识别功能，在天气晴朗无雾，号牌无遮挡、无污损，白天环境光照度不低于200lx，晚上辅助光照度不高于30lx的条件下测试，白天和晚上的识别准确率均≥99%
2、备注：含控制主机、、18套闪光灯、18套补光灯（其中有3套为交警抓拍系统）
3、其他：满足验收要求</t>
  </si>
  <si>
    <t>龙门架监控杆件</t>
  </si>
  <si>
    <t>1、规格、型号：杆高最底端高6.5米，跨度大于12米;立柱采用热浸镀锌喷塑处理，镀锌厚度不小于270g/m2，喷塑厚度不小于0.076mm；立柱的壁厚不小于6mm
2、其他：具体详见图纸、图集、答疑、招标文件、政府相关文件、规范等其他资料，满足验收要求</t>
  </si>
  <si>
    <t>F型预检信息发布板</t>
  </si>
  <si>
    <t xml:space="preserve">1、技术参数：显示尺寸：3.2m×1.8m；LED视认角：≥30°；显示亮度：≥5500cd/m2；LED平均寿命为≥10000小时
2、备注：含立柱、箱体、避雷及接地防护设施
3、其他：具体详见图纸、图集、答疑、招标文件、政府相关文件、规范等其他资料，满足验收要求 </t>
  </si>
  <si>
    <t>一体化球形摄像机</t>
  </si>
  <si>
    <t>1、技术参数：500万像素传感器，图像分辨率≥2592×1944，支持不低于30倍光学变倍。具有1对音频输入/输出接口；支持1路报警输入、1路报警输出。具有H. 265、H. 264、M-JPEG 设置选项；具有G.711a、G .711u等音频编码设置选项。最低照度0.001Ix(彩色模式），0.0008 1x (黑白模式），能基本分辨被摄目标的轮廓特征。支持红外光补光，具有10颗红外补光灯；支持照明角度能随球机成像视角同步自动调节，照明范围可覆盖整个监控画面；具有10级灯光亮度可调，应具有手动/定时开关的功能。同一静止场景下，开启智能编码后，码率可节约70％，图像主观质量无明显降低；在H.265编码方式时，开启智能编码功能后，最低码率可以达到100Kbps，并可呈现正常监控画面。
2、备注：彩色摄像机、镜头、室外全天候防护罩、云台、智能解码器
3、其他：具体详见图纸、图集、答疑、招标文件、政府相关文件、规范等其他资料，满足验收要求</t>
  </si>
  <si>
    <t>一体化球形摄像机杆件</t>
  </si>
  <si>
    <t>1、规格、型号：8m立柱
2、其他：具体详见图纸、图集、答疑、招标文件、政府相关文件、规范等其他资料，满足验收要求</t>
  </si>
  <si>
    <t>光纤收发器</t>
  </si>
  <si>
    <t>1、备注：信息发布屏
2、其他：具体详见图纸、图集、答疑、招标文件、政府相关文件、规范等其他资料，满足验收要求</t>
  </si>
  <si>
    <t>对</t>
  </si>
  <si>
    <t>工业以太网交换机</t>
  </si>
  <si>
    <t>1、技术参数：24口千兆全网管二层交换机，机架式，24个千兆电口，4个万兆SFP+万口，支持通过console口管理。交换容量256Gbps，包转发率96Mpps，1U高度，19英寸宽，工作温度：0℃～45℃，满负荷功耗10W。支持VLAN,流量控制，ACL，QOS，环网RRPP，支持SNMP V1/V2c/V3网管。
2、备注：接入
3、其他：具体详见图纸、图集、答疑、招标文件、政府相关文件、规范等其他资料，满足验收要求</t>
  </si>
  <si>
    <t>台</t>
  </si>
  <si>
    <t>配电箱</t>
  </si>
  <si>
    <t>1、名称：监控配电箱
2、其他：具体详见图纸、图集、答疑、招标文件、政府相关文件、规范等其他资料，满足验收要求</t>
  </si>
  <si>
    <t>超限检测标牌</t>
  </si>
  <si>
    <t>1、部位：矩形标志牌
2、材质：3003型铝合金板
3、规格尺寸：3300*2400mm，采用300型和150型两种挤压成型的铝合金板拼接而成
4、反光膜技术指标应满足GB/T18833-2012《道路交通反光膜》的要求
5、符合验收要求</t>
  </si>
  <si>
    <t>解除、禁制变道标牌</t>
  </si>
  <si>
    <t>3003型铝合金板、反光膜技术指标应满足GB/T18833-2012《道路交通反光膜》的要求，符合验收要求</t>
  </si>
  <si>
    <t>运营商专线租赁</t>
  </si>
  <si>
    <t>1、其他：具体详见图纸、图集、答疑、招标文件、政府相关文件、规范等其他资料，满足验收要求</t>
  </si>
  <si>
    <t>项</t>
  </si>
  <si>
    <t>为完成本项目所需的其他辅材</t>
  </si>
  <si>
    <t>总价(元)</t>
  </si>
</sst>
</file>

<file path=xl/styles.xml><?xml version="1.0" encoding="utf-8"?>
<styleSheet xmlns="http://schemas.openxmlformats.org/spreadsheetml/2006/main">
  <numFmts count="6">
    <numFmt numFmtId="176" formatCode="0.00_);[Red]\(0.00\)"/>
    <numFmt numFmtId="177" formatCode="0.00_ "/>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indexed="8"/>
      <name val="宋体"/>
      <charset val="134"/>
    </font>
    <font>
      <sz val="10"/>
      <color theme="1"/>
      <name val="宋体"/>
      <charset val="134"/>
      <scheme val="minor"/>
    </font>
    <font>
      <sz val="10"/>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1"/>
      <color rgb="FFFA7D00"/>
      <name val="宋体"/>
      <charset val="0"/>
      <scheme val="minor"/>
    </font>
    <font>
      <i/>
      <sz val="11"/>
      <color rgb="FF7F7F7F"/>
      <name val="宋体"/>
      <charset val="0"/>
      <scheme val="minor"/>
    </font>
    <font>
      <sz val="12"/>
      <name val="宋体"/>
      <charset val="134"/>
    </font>
    <font>
      <sz val="11"/>
      <color rgb="FFFF0000"/>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sz val="11"/>
      <color rgb="FF3F3F76"/>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sz val="11"/>
      <color rgb="FFFA7D00"/>
      <name val="宋体"/>
      <charset val="0"/>
      <scheme val="minor"/>
    </font>
    <font>
      <sz val="10"/>
      <name val="Arial"/>
      <charset val="134"/>
    </font>
  </fonts>
  <fills count="34">
    <fill>
      <patternFill patternType="none"/>
    </fill>
    <fill>
      <patternFill patternType="gray125"/>
    </fill>
    <fill>
      <patternFill patternType="solid">
        <fgColor rgb="FFFFFF00"/>
        <bgColor indexed="64"/>
      </patternFill>
    </fill>
    <fill>
      <patternFill patternType="solid">
        <fgColor theme="9" tint="0.399975585192419"/>
        <bgColor indexed="64"/>
      </patternFill>
    </fill>
    <fill>
      <patternFill patternType="solid">
        <fgColor rgb="FFFFC7CE"/>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s>
  <cellStyleXfs count="74">
    <xf numFmtId="0" fontId="0" fillId="0" borderId="0"/>
    <xf numFmtId="0" fontId="22" fillId="0" borderId="0"/>
    <xf numFmtId="42" fontId="0" fillId="0" borderId="0" applyFont="0" applyFill="0" applyBorder="0" applyAlignment="0" applyProtection="0">
      <alignment vertical="center"/>
    </xf>
    <xf numFmtId="0" fontId="16" fillId="26" borderId="0" applyNumberFormat="0" applyBorder="0" applyAlignment="0" applyProtection="0">
      <alignment vertical="center"/>
    </xf>
    <xf numFmtId="0" fontId="27" fillId="21"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4" fillId="3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9" borderId="14" applyNumberFormat="0" applyFont="0" applyAlignment="0" applyProtection="0">
      <alignment vertical="center"/>
    </xf>
    <xf numFmtId="0" fontId="0" fillId="0" borderId="0"/>
    <xf numFmtId="9" fontId="22" fillId="0" borderId="0" applyFont="0" applyFill="0" applyBorder="0" applyAlignment="0" applyProtection="0">
      <alignment vertical="center"/>
    </xf>
    <xf numFmtId="0" fontId="14" fillId="15"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6" fillId="0" borderId="0"/>
    <xf numFmtId="0" fontId="21" fillId="0" borderId="0" applyNumberFormat="0" applyFill="0" applyBorder="0" applyAlignment="0" applyProtection="0">
      <alignment vertical="center"/>
    </xf>
    <xf numFmtId="0" fontId="30" fillId="0" borderId="18" applyNumberFormat="0" applyFill="0" applyAlignment="0" applyProtection="0">
      <alignment vertical="center"/>
    </xf>
    <xf numFmtId="0" fontId="25" fillId="0" borderId="18" applyNumberFormat="0" applyFill="0" applyAlignment="0" applyProtection="0">
      <alignment vertical="center"/>
    </xf>
    <xf numFmtId="0" fontId="14" fillId="30" borderId="0" applyNumberFormat="0" applyBorder="0" applyAlignment="0" applyProtection="0">
      <alignment vertical="center"/>
    </xf>
    <xf numFmtId="0" fontId="19" fillId="0" borderId="21" applyNumberFormat="0" applyFill="0" applyAlignment="0" applyProtection="0">
      <alignment vertical="center"/>
    </xf>
    <xf numFmtId="0" fontId="14" fillId="23" borderId="0" applyNumberFormat="0" applyBorder="0" applyAlignment="0" applyProtection="0">
      <alignment vertical="center"/>
    </xf>
    <xf numFmtId="0" fontId="18" fillId="10" borderId="15" applyNumberFormat="0" applyAlignment="0" applyProtection="0">
      <alignment vertical="center"/>
    </xf>
    <xf numFmtId="0" fontId="20" fillId="10" borderId="16" applyNumberFormat="0" applyAlignment="0" applyProtection="0">
      <alignment vertical="center"/>
    </xf>
    <xf numFmtId="0" fontId="24" fillId="18" borderId="17" applyNumberFormat="0" applyAlignment="0" applyProtection="0">
      <alignment vertical="center"/>
    </xf>
    <xf numFmtId="0" fontId="16" fillId="14" borderId="0" applyNumberFormat="0" applyBorder="0" applyAlignment="0" applyProtection="0">
      <alignment vertical="center"/>
    </xf>
    <xf numFmtId="0" fontId="14" fillId="17" borderId="0" applyNumberFormat="0" applyBorder="0" applyAlignment="0" applyProtection="0">
      <alignment vertical="center"/>
    </xf>
    <xf numFmtId="0" fontId="33" fillId="0" borderId="20" applyNumberFormat="0" applyFill="0" applyAlignment="0" applyProtection="0">
      <alignment vertical="center"/>
    </xf>
    <xf numFmtId="0" fontId="29" fillId="0" borderId="19" applyNumberFormat="0" applyFill="0" applyAlignment="0" applyProtection="0">
      <alignment vertical="center"/>
    </xf>
    <xf numFmtId="0" fontId="31" fillId="27" borderId="0" applyNumberFormat="0" applyBorder="0" applyAlignment="0" applyProtection="0">
      <alignment vertical="center"/>
    </xf>
    <xf numFmtId="0" fontId="26" fillId="19" borderId="0" applyNumberFormat="0" applyBorder="0" applyAlignment="0" applyProtection="0">
      <alignment vertical="center"/>
    </xf>
    <xf numFmtId="0" fontId="16" fillId="25" borderId="0" applyNumberFormat="0" applyBorder="0" applyAlignment="0" applyProtection="0">
      <alignment vertical="center"/>
    </xf>
    <xf numFmtId="0" fontId="14" fillId="16" borderId="0" applyNumberFormat="0" applyBorder="0" applyAlignment="0" applyProtection="0">
      <alignment vertical="center"/>
    </xf>
    <xf numFmtId="0" fontId="16" fillId="7" borderId="0" applyNumberFormat="0" applyBorder="0" applyAlignment="0" applyProtection="0">
      <alignment vertical="center"/>
    </xf>
    <xf numFmtId="0" fontId="16" fillId="32" borderId="0" applyNumberFormat="0" applyBorder="0" applyAlignment="0" applyProtection="0">
      <alignment vertical="center"/>
    </xf>
    <xf numFmtId="0" fontId="16" fillId="24" borderId="0" applyNumberFormat="0" applyBorder="0" applyAlignment="0" applyProtection="0">
      <alignment vertical="center"/>
    </xf>
    <xf numFmtId="9" fontId="0" fillId="0" borderId="0" applyFont="0" applyFill="0" applyBorder="0" applyAlignment="0" applyProtection="0">
      <alignment vertical="center"/>
    </xf>
    <xf numFmtId="0" fontId="16" fillId="22" borderId="0" applyNumberFormat="0" applyBorder="0" applyAlignment="0" applyProtection="0">
      <alignment vertical="center"/>
    </xf>
    <xf numFmtId="0" fontId="14" fillId="29" borderId="0" applyNumberFormat="0" applyBorder="0" applyAlignment="0" applyProtection="0">
      <alignment vertical="center"/>
    </xf>
    <xf numFmtId="0" fontId="22" fillId="0" borderId="0">
      <alignment vertical="center"/>
    </xf>
    <xf numFmtId="0" fontId="14" fillId="11" borderId="0" applyNumberFormat="0" applyBorder="0" applyAlignment="0" applyProtection="0">
      <alignment vertical="center"/>
    </xf>
    <xf numFmtId="0" fontId="16" fillId="6" borderId="0" applyNumberFormat="0" applyBorder="0" applyAlignment="0" applyProtection="0">
      <alignment vertical="center"/>
    </xf>
    <xf numFmtId="0" fontId="16" fillId="28" borderId="0" applyNumberFormat="0" applyBorder="0" applyAlignment="0" applyProtection="0">
      <alignment vertical="center"/>
    </xf>
    <xf numFmtId="0" fontId="22" fillId="0" borderId="0">
      <alignment vertical="center"/>
    </xf>
    <xf numFmtId="0" fontId="14" fillId="13" borderId="0" applyNumberFormat="0" applyBorder="0" applyAlignment="0" applyProtection="0">
      <alignment vertical="center"/>
    </xf>
    <xf numFmtId="0" fontId="34" fillId="0" borderId="0"/>
    <xf numFmtId="0" fontId="16" fillId="8"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2" fillId="0" borderId="0">
      <alignment vertical="center"/>
    </xf>
    <xf numFmtId="0" fontId="34" fillId="0" borderId="0"/>
    <xf numFmtId="0" fontId="16" fillId="20" borderId="0" applyNumberFormat="0" applyBorder="0" applyAlignment="0" applyProtection="0">
      <alignment vertical="center"/>
    </xf>
    <xf numFmtId="0" fontId="22" fillId="0" borderId="0">
      <alignment vertical="center"/>
    </xf>
    <xf numFmtId="0" fontId="14" fillId="3" borderId="0" applyNumberFormat="0" applyBorder="0" applyAlignment="0" applyProtection="0">
      <alignment vertical="center"/>
    </xf>
    <xf numFmtId="0" fontId="34" fillId="0" borderId="0">
      <alignment vertical="center"/>
    </xf>
    <xf numFmtId="0" fontId="22" fillId="0" borderId="0" applyProtection="0">
      <alignment vertical="center"/>
    </xf>
    <xf numFmtId="0" fontId="34" fillId="0" borderId="0"/>
    <xf numFmtId="0" fontId="0" fillId="0" borderId="0">
      <alignment vertical="center"/>
    </xf>
    <xf numFmtId="0" fontId="0" fillId="0" borderId="0">
      <alignment vertical="center"/>
    </xf>
    <xf numFmtId="0" fontId="0" fillId="0" borderId="0"/>
    <xf numFmtId="0" fontId="22" fillId="0" borderId="0">
      <alignment vertical="center"/>
    </xf>
    <xf numFmtId="0" fontId="22" fillId="0" borderId="0">
      <alignment vertical="center"/>
    </xf>
    <xf numFmtId="0" fontId="22" fillId="0" borderId="0" applyProtection="0">
      <alignment vertical="center"/>
    </xf>
    <xf numFmtId="0" fontId="0" fillId="0" borderId="0">
      <alignment vertical="center"/>
    </xf>
    <xf numFmtId="0" fontId="22" fillId="0" borderId="0" applyProtection="0">
      <alignment vertical="center"/>
    </xf>
    <xf numFmtId="0" fontId="22" fillId="0" borderId="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cellStyleXfs>
  <cellXfs count="56">
    <xf numFmtId="0" fontId="0" fillId="0" borderId="0" xfId="0"/>
    <xf numFmtId="0" fontId="0" fillId="0" borderId="0" xfId="0" applyProtection="1">
      <protection hidden="1"/>
    </xf>
    <xf numFmtId="0" fontId="0" fillId="0" borderId="0" xfId="0" applyFont="1" applyProtection="1">
      <protection hidden="1"/>
    </xf>
    <xf numFmtId="0" fontId="0" fillId="0" borderId="0" xfId="0" applyFill="1" applyAlignment="1" applyProtection="1">
      <alignment horizontal="center"/>
      <protection hidden="1"/>
    </xf>
    <xf numFmtId="0" fontId="0" fillId="0" borderId="0" xfId="0" applyFill="1" applyAlignment="1" applyProtection="1">
      <alignment horizontal="left" vertical="center"/>
      <protection hidden="1"/>
    </xf>
    <xf numFmtId="0" fontId="0" fillId="0" borderId="0" xfId="0" applyFill="1" applyAlignment="1" applyProtection="1">
      <alignment horizontal="center" vertical="center"/>
      <protection hidden="1"/>
    </xf>
    <xf numFmtId="177" fontId="0" fillId="0" borderId="0" xfId="0" applyNumberFormat="1" applyFill="1" applyAlignment="1" applyProtection="1">
      <alignment horizontal="center" vertical="center"/>
      <protection hidden="1"/>
    </xf>
    <xf numFmtId="0" fontId="0" fillId="0" borderId="0" xfId="0" applyFill="1" applyAlignment="1" applyProtection="1">
      <protection hidden="1"/>
    </xf>
    <xf numFmtId="0" fontId="1" fillId="0" borderId="0" xfId="0" applyFont="1" applyFill="1" applyBorder="1" applyAlignment="1" applyProtection="1">
      <alignment horizontal="center" vertical="center" wrapText="1"/>
      <protection hidden="1"/>
    </xf>
    <xf numFmtId="0" fontId="1" fillId="0" borderId="1" xfId="0" applyFont="1" applyFill="1" applyBorder="1" applyAlignment="1" applyProtection="1">
      <alignment horizontal="center" vertical="center" wrapText="1"/>
      <protection hidden="1"/>
    </xf>
    <xf numFmtId="0" fontId="2" fillId="0" borderId="2" xfId="0" applyFont="1" applyFill="1" applyBorder="1" applyAlignment="1" applyProtection="1">
      <alignment horizontal="center" vertical="center" wrapText="1"/>
      <protection hidden="1"/>
    </xf>
    <xf numFmtId="177" fontId="2" fillId="0" borderId="2" xfId="0" applyNumberFormat="1" applyFont="1" applyFill="1" applyBorder="1" applyAlignment="1" applyProtection="1">
      <alignment horizontal="center" vertical="center" wrapText="1"/>
      <protection hidden="1"/>
    </xf>
    <xf numFmtId="177" fontId="2" fillId="0" borderId="3" xfId="0" applyNumberFormat="1" applyFont="1" applyFill="1" applyBorder="1" applyAlignment="1" applyProtection="1">
      <alignment horizontal="center" vertical="center" wrapText="1"/>
      <protection hidden="1"/>
    </xf>
    <xf numFmtId="0" fontId="2" fillId="0" borderId="4" xfId="0" applyFont="1" applyFill="1" applyBorder="1" applyAlignment="1" applyProtection="1">
      <alignment horizontal="center" vertical="center" wrapText="1"/>
      <protection hidden="1"/>
    </xf>
    <xf numFmtId="177" fontId="2" fillId="0" borderId="4" xfId="0" applyNumberFormat="1" applyFont="1" applyFill="1" applyBorder="1" applyAlignment="1" applyProtection="1">
      <alignment horizontal="center" vertical="center" wrapText="1"/>
      <protection hidden="1"/>
    </xf>
    <xf numFmtId="10" fontId="3" fillId="0" borderId="3" xfId="66" applyNumberFormat="1" applyFont="1" applyFill="1" applyBorder="1" applyAlignment="1" applyProtection="1">
      <alignment horizontal="center" vertical="center" wrapText="1"/>
      <protection locked="0"/>
    </xf>
    <xf numFmtId="0" fontId="4" fillId="0" borderId="5" xfId="0" applyFont="1" applyFill="1" applyBorder="1" applyAlignment="1">
      <alignment horizontal="center" vertical="center" wrapText="1" readingOrder="1"/>
    </xf>
    <xf numFmtId="0" fontId="4" fillId="0" borderId="5" xfId="0" applyFont="1" applyFill="1" applyBorder="1" applyAlignment="1">
      <alignment horizontal="left" vertical="center" wrapText="1" readingOrder="1"/>
    </xf>
    <xf numFmtId="177" fontId="5" fillId="0" borderId="4" xfId="0" applyNumberFormat="1" applyFont="1" applyFill="1" applyBorder="1" applyAlignment="1" applyProtection="1">
      <alignment horizontal="center" vertical="center" wrapText="1"/>
      <protection hidden="1"/>
    </xf>
    <xf numFmtId="0" fontId="6" fillId="0" borderId="6" xfId="0" applyFont="1" applyFill="1" applyBorder="1" applyAlignment="1">
      <alignment horizontal="left" vertical="center" wrapText="1" indent="1"/>
    </xf>
    <xf numFmtId="177" fontId="5" fillId="0" borderId="3" xfId="0" applyNumberFormat="1" applyFont="1" applyFill="1" applyBorder="1" applyAlignment="1" applyProtection="1">
      <alignment horizontal="center" vertical="center" wrapText="1"/>
      <protection hidden="1"/>
    </xf>
    <xf numFmtId="0" fontId="6" fillId="0" borderId="5" xfId="0" applyFont="1" applyFill="1" applyBorder="1" applyAlignment="1">
      <alignment horizontal="left" vertical="center" wrapText="1" readingOrder="1"/>
    </xf>
    <xf numFmtId="0" fontId="2" fillId="0" borderId="3" xfId="0" applyFont="1" applyFill="1" applyBorder="1" applyAlignment="1" applyProtection="1">
      <alignment horizontal="center" vertical="center" wrapText="1"/>
      <protection hidden="1"/>
    </xf>
    <xf numFmtId="0" fontId="2" fillId="0" borderId="7" xfId="0" applyFont="1" applyBorder="1" applyAlignment="1" applyProtection="1">
      <alignment horizontal="center" vertical="center" wrapText="1"/>
      <protection hidden="1"/>
    </xf>
    <xf numFmtId="0" fontId="2" fillId="0" borderId="8" xfId="0" applyFont="1" applyFill="1" applyBorder="1" applyAlignment="1" applyProtection="1">
      <alignment horizontal="center" vertical="center" wrapText="1"/>
      <protection hidden="1"/>
    </xf>
    <xf numFmtId="0" fontId="5" fillId="0" borderId="9" xfId="0" applyFont="1" applyFill="1" applyBorder="1" applyAlignment="1" applyProtection="1">
      <alignment horizontal="center" vertical="top" wrapText="1"/>
      <protection hidden="1"/>
    </xf>
    <xf numFmtId="0" fontId="2" fillId="0" borderId="3" xfId="0" applyFont="1" applyFill="1" applyBorder="1" applyAlignment="1" applyProtection="1">
      <alignment vertical="center" wrapText="1"/>
      <protection hidden="1"/>
    </xf>
    <xf numFmtId="0" fontId="0" fillId="0" borderId="0" xfId="15"/>
    <xf numFmtId="0" fontId="7" fillId="0" borderId="0" xfId="64" applyFont="1" applyAlignment="1">
      <alignment horizontal="center" vertical="center"/>
    </xf>
    <xf numFmtId="0" fontId="8" fillId="0" borderId="1" xfId="64" applyFont="1" applyBorder="1" applyAlignment="1">
      <alignment horizontal="center" vertical="center"/>
    </xf>
    <xf numFmtId="0" fontId="8" fillId="0" borderId="3" xfId="64" applyFont="1" applyBorder="1" applyAlignment="1">
      <alignment horizontal="center" vertical="center"/>
    </xf>
    <xf numFmtId="0" fontId="8" fillId="0" borderId="10" xfId="64" applyFont="1" applyBorder="1" applyAlignment="1">
      <alignment horizontal="center" vertical="center" wrapText="1"/>
    </xf>
    <xf numFmtId="0" fontId="8" fillId="0" borderId="11" xfId="64" applyFont="1" applyBorder="1" applyAlignment="1">
      <alignment horizontal="center" vertical="center" wrapText="1"/>
    </xf>
    <xf numFmtId="0" fontId="8" fillId="0" borderId="12" xfId="64" applyFont="1" applyBorder="1" applyAlignment="1">
      <alignment horizontal="center" vertical="center" wrapText="1"/>
    </xf>
    <xf numFmtId="0" fontId="8" fillId="0" borderId="3" xfId="64" applyFont="1" applyBorder="1" applyAlignment="1">
      <alignment horizontal="center" vertical="center" wrapText="1"/>
    </xf>
    <xf numFmtId="43" fontId="8" fillId="0" borderId="10" xfId="73" applyFont="1" applyBorder="1" applyAlignment="1">
      <alignment horizontal="center" vertical="center"/>
    </xf>
    <xf numFmtId="43" fontId="8" fillId="0" borderId="11" xfId="73" applyFont="1" applyBorder="1" applyAlignment="1">
      <alignment horizontal="center" vertical="center"/>
    </xf>
    <xf numFmtId="43" fontId="8" fillId="0" borderId="12" xfId="73" applyFont="1" applyBorder="1" applyAlignment="1">
      <alignment horizontal="center" vertical="center"/>
    </xf>
    <xf numFmtId="43" fontId="8" fillId="0" borderId="3" xfId="73" applyFont="1" applyBorder="1" applyAlignment="1">
      <alignment horizontal="center" vertical="center"/>
    </xf>
    <xf numFmtId="0" fontId="0" fillId="0" borderId="3" xfId="64" applyBorder="1" applyAlignment="1">
      <alignment horizontal="center" vertical="center"/>
    </xf>
    <xf numFmtId="0" fontId="0" fillId="0" borderId="3" xfId="64" applyFont="1" applyBorder="1" applyAlignment="1">
      <alignment horizontal="center" vertical="center"/>
    </xf>
    <xf numFmtId="9" fontId="3" fillId="2" borderId="3" xfId="64" applyNumberFormat="1" applyFont="1" applyFill="1" applyBorder="1" applyAlignment="1">
      <alignment horizontal="center" vertical="center"/>
    </xf>
    <xf numFmtId="176" fontId="0" fillId="0" borderId="3" xfId="64" applyNumberFormat="1" applyBorder="1" applyAlignment="1">
      <alignment horizontal="right" vertical="center"/>
    </xf>
    <xf numFmtId="43" fontId="9" fillId="0" borderId="3" xfId="73" applyFont="1" applyBorder="1" applyAlignment="1">
      <alignment horizontal="center" vertical="center" wrapText="1"/>
    </xf>
    <xf numFmtId="0" fontId="9" fillId="0" borderId="13" xfId="15" applyFont="1" applyBorder="1" applyAlignment="1">
      <alignment horizontal="left"/>
    </xf>
    <xf numFmtId="0" fontId="8" fillId="0" borderId="0" xfId="15" applyFont="1"/>
    <xf numFmtId="0" fontId="10" fillId="0" borderId="0" xfId="67" applyNumberFormat="1" applyFont="1" applyFill="1" applyBorder="1" applyAlignment="1" applyProtection="1">
      <alignment horizontal="center" vertical="center" wrapText="1"/>
    </xf>
    <xf numFmtId="0" fontId="11" fillId="0" borderId="0" xfId="67" applyNumberFormat="1" applyFont="1" applyFill="1" applyBorder="1" applyAlignment="1" applyProtection="1">
      <alignment horizontal="center" vertical="center"/>
    </xf>
    <xf numFmtId="0" fontId="12" fillId="0" borderId="0" xfId="67" applyNumberFormat="1" applyFont="1" applyFill="1" applyBorder="1" applyAlignment="1" applyProtection="1">
      <alignment horizontal="right"/>
    </xf>
    <xf numFmtId="0" fontId="12" fillId="0" borderId="1" xfId="67" applyNumberFormat="1" applyFont="1" applyFill="1" applyBorder="1" applyAlignment="1" applyProtection="1">
      <alignment horizontal="center" wrapText="1"/>
    </xf>
    <xf numFmtId="0" fontId="12" fillId="0" borderId="0" xfId="67" applyNumberFormat="1" applyFont="1" applyFill="1" applyBorder="1" applyAlignment="1" applyProtection="1">
      <alignment horizontal="left"/>
    </xf>
    <xf numFmtId="0" fontId="12" fillId="0" borderId="0" xfId="67" applyFont="1" applyAlignment="1">
      <alignment vertical="center"/>
    </xf>
    <xf numFmtId="0" fontId="12" fillId="0" borderId="0" xfId="67" applyNumberFormat="1" applyFont="1" applyFill="1" applyBorder="1" applyAlignment="1" applyProtection="1"/>
    <xf numFmtId="0" fontId="12" fillId="0" borderId="13" xfId="67" applyNumberFormat="1" applyFont="1" applyFill="1" applyBorder="1" applyAlignment="1" applyProtection="1"/>
    <xf numFmtId="57" fontId="13" fillId="0" borderId="1" xfId="67" applyNumberFormat="1" applyFont="1" applyBorder="1" applyAlignment="1">
      <alignment horizontal="center"/>
    </xf>
    <xf numFmtId="0" fontId="12"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百分比 2" xfId="16"/>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常规 2 3"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 5" xfId="65"/>
    <cellStyle name="常规_编制说明"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topLeftCell="A16" workbookViewId="0">
      <selection activeCell="A2" sqref="A2:H4"/>
    </sheetView>
  </sheetViews>
  <sheetFormatPr defaultColWidth="9" defaultRowHeight="14" outlineLevelCol="7"/>
  <cols>
    <col min="8" max="8" width="14.6272727272727" customWidth="1"/>
  </cols>
  <sheetData>
    <row r="1" ht="131.45" customHeight="1" spans="1:8">
      <c r="A1" s="46" t="s">
        <v>0</v>
      </c>
      <c r="B1" s="46"/>
      <c r="C1" s="46"/>
      <c r="D1" s="46"/>
      <c r="E1" s="46"/>
      <c r="F1" s="46"/>
      <c r="G1" s="46"/>
      <c r="H1" s="46"/>
    </row>
    <row r="2" spans="1:8">
      <c r="A2" s="47" t="s">
        <v>1</v>
      </c>
      <c r="B2" s="47"/>
      <c r="C2" s="47"/>
      <c r="D2" s="47"/>
      <c r="E2" s="47"/>
      <c r="F2" s="47"/>
      <c r="G2" s="47"/>
      <c r="H2" s="47"/>
    </row>
    <row r="3" spans="1:8">
      <c r="A3" s="47"/>
      <c r="B3" s="47"/>
      <c r="C3" s="47"/>
      <c r="D3" s="47"/>
      <c r="E3" s="47"/>
      <c r="F3" s="47"/>
      <c r="G3" s="47"/>
      <c r="H3" s="47"/>
    </row>
    <row r="4" ht="310.35" customHeight="1" spans="1:8">
      <c r="A4" s="47"/>
      <c r="B4" s="47"/>
      <c r="C4" s="47"/>
      <c r="D4" s="47"/>
      <c r="E4" s="47"/>
      <c r="F4" s="47"/>
      <c r="G4" s="47"/>
      <c r="H4" s="47"/>
    </row>
    <row r="5" ht="38.45" customHeight="1" spans="1:8">
      <c r="A5" s="48"/>
      <c r="B5" s="48"/>
      <c r="C5" s="49"/>
      <c r="D5" s="49"/>
      <c r="E5" s="49"/>
      <c r="F5" s="49"/>
      <c r="G5" s="50"/>
      <c r="H5" s="51"/>
    </row>
    <row r="6" ht="38.45" customHeight="1" spans="1:8">
      <c r="A6" s="48"/>
      <c r="B6" s="48"/>
      <c r="C6" s="49"/>
      <c r="D6" s="49"/>
      <c r="E6" s="49"/>
      <c r="F6" s="49"/>
      <c r="G6" s="50"/>
      <c r="H6" s="51"/>
    </row>
    <row r="7" ht="38.45" customHeight="1" spans="1:8">
      <c r="A7" s="52"/>
      <c r="B7" s="52"/>
      <c r="C7" s="53"/>
      <c r="D7" s="53"/>
      <c r="E7" s="52"/>
      <c r="F7" s="52"/>
      <c r="G7" s="52"/>
      <c r="H7" s="51"/>
    </row>
    <row r="8" ht="57.6" customHeight="1" spans="1:8">
      <c r="A8" s="48" t="s">
        <v>2</v>
      </c>
      <c r="B8" s="48"/>
      <c r="C8" s="54"/>
      <c r="D8" s="55"/>
      <c r="E8" s="55"/>
      <c r="F8" s="55"/>
      <c r="G8" s="52"/>
      <c r="H8" s="51"/>
    </row>
    <row r="9" ht="28.7" customHeight="1" spans="1:8">
      <c r="A9" s="52"/>
      <c r="B9" s="52"/>
      <c r="C9" s="52"/>
      <c r="D9" s="52"/>
      <c r="E9" s="52"/>
      <c r="F9" s="52"/>
      <c r="G9" s="52"/>
      <c r="H9" s="51"/>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F5" sqref="F5"/>
    </sheetView>
  </sheetViews>
  <sheetFormatPr defaultColWidth="9" defaultRowHeight="14" outlineLevelCol="5"/>
  <cols>
    <col min="1" max="1" width="9" style="27"/>
    <col min="2" max="2" width="25" style="27" customWidth="1"/>
    <col min="3" max="3" width="8.62727272727273" style="27" customWidth="1"/>
    <col min="4" max="4" width="8.5" style="27" customWidth="1"/>
    <col min="5" max="5" width="11" style="27" customWidth="1"/>
    <col min="6" max="6" width="24.1272727272727" style="27" customWidth="1"/>
    <col min="7" max="16384" width="9" style="27"/>
  </cols>
  <sheetData>
    <row r="1" ht="40.15" customHeight="1" spans="1:6">
      <c r="A1" s="28" t="str">
        <f>封面!A1</f>
        <v>
S307（现S309）亳州超限超载检测站科技卡点系统及设备采购项目
</v>
      </c>
      <c r="B1" s="28"/>
      <c r="C1" s="28"/>
      <c r="D1" s="28"/>
      <c r="E1" s="28"/>
      <c r="F1" s="28"/>
    </row>
    <row r="2" ht="45" customHeight="1" spans="1:6">
      <c r="A2" s="29" t="s">
        <v>3</v>
      </c>
      <c r="B2" s="29"/>
      <c r="C2" s="29"/>
      <c r="D2" s="29"/>
      <c r="E2" s="29"/>
      <c r="F2" s="29"/>
    </row>
    <row r="3" ht="47.45" customHeight="1" spans="1:6">
      <c r="A3" s="30" t="s">
        <v>4</v>
      </c>
      <c r="B3" s="30" t="s">
        <v>5</v>
      </c>
      <c r="C3" s="31" t="s">
        <v>6</v>
      </c>
      <c r="D3" s="32"/>
      <c r="E3" s="33"/>
      <c r="F3" s="30" t="s">
        <v>7</v>
      </c>
    </row>
    <row r="4" ht="47.45" customHeight="1" spans="1:6">
      <c r="A4" s="30">
        <v>1</v>
      </c>
      <c r="B4" s="34" t="s">
        <v>8</v>
      </c>
      <c r="C4" s="35">
        <f>'307（现S309)亳州超限超载检测站科技卡点项目'!I20</f>
        <v>2378657.41009174</v>
      </c>
      <c r="D4" s="36"/>
      <c r="E4" s="37"/>
      <c r="F4" s="38"/>
    </row>
    <row r="5" ht="55.5" customHeight="1" spans="1:6">
      <c r="A5" s="39">
        <v>2</v>
      </c>
      <c r="B5" s="40" t="s">
        <v>9</v>
      </c>
      <c r="C5" s="40" t="s">
        <v>10</v>
      </c>
      <c r="D5" s="41">
        <v>0</v>
      </c>
      <c r="E5" s="42">
        <f>C4/(1+D5)*D5</f>
        <v>0</v>
      </c>
      <c r="F5" s="43" t="s">
        <v>11</v>
      </c>
    </row>
    <row r="6" spans="1:6">
      <c r="A6" s="44"/>
      <c r="B6" s="44"/>
      <c r="C6" s="44"/>
      <c r="D6" s="44"/>
      <c r="E6" s="44"/>
      <c r="F6" s="44"/>
    </row>
    <row r="7" ht="21.95" customHeight="1" spans="1:6">
      <c r="A7" s="45" t="s">
        <v>12</v>
      </c>
      <c r="B7" s="45"/>
      <c r="C7" s="45"/>
      <c r="D7" s="45"/>
      <c r="E7" s="45"/>
      <c r="F7" s="45"/>
    </row>
    <row r="8" ht="16.5" spans="1:6">
      <c r="A8" s="45"/>
      <c r="B8" s="45"/>
      <c r="C8" s="45"/>
      <c r="D8" s="45"/>
      <c r="E8" s="45"/>
      <c r="F8" s="45"/>
    </row>
    <row r="9" ht="16.5" spans="1:6">
      <c r="A9" s="45" t="s">
        <v>13</v>
      </c>
      <c r="B9" s="45"/>
      <c r="C9" s="45"/>
      <c r="D9" s="45"/>
      <c r="E9" s="45"/>
      <c r="F9" s="45"/>
    </row>
    <row r="10" ht="16.5" spans="1:6">
      <c r="A10" s="45"/>
      <c r="B10" s="45"/>
      <c r="C10" s="45"/>
      <c r="D10" s="45"/>
      <c r="E10" s="45"/>
      <c r="F10" s="45"/>
    </row>
    <row r="11" ht="16.5" spans="1:6">
      <c r="A11" s="45" t="s">
        <v>14</v>
      </c>
      <c r="B11" s="45"/>
      <c r="C11" s="45"/>
      <c r="D11" s="45"/>
      <c r="E11" s="45"/>
      <c r="F11" s="45"/>
    </row>
  </sheetData>
  <mergeCells count="5">
    <mergeCell ref="A1:F1"/>
    <mergeCell ref="A2:F2"/>
    <mergeCell ref="C3:E3"/>
    <mergeCell ref="C4:E4"/>
    <mergeCell ref="A6:F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abSelected="1" view="pageBreakPreview" zoomScaleNormal="85" zoomScaleSheetLayoutView="100" workbookViewId="0">
      <selection activeCell="J5" sqref="J5:J19"/>
    </sheetView>
  </sheetViews>
  <sheetFormatPr defaultColWidth="9" defaultRowHeight="14"/>
  <cols>
    <col min="1" max="1" width="12.3727272727273" style="3" customWidth="1"/>
    <col min="2" max="2" width="74.9090909090909" style="4" customWidth="1"/>
    <col min="3" max="3" width="5.25454545454545" style="5" customWidth="1"/>
    <col min="4" max="4" width="5.5" style="6" customWidth="1"/>
    <col min="5" max="7" width="9.62727272727273" style="6" customWidth="1"/>
    <col min="8" max="8" width="12.3727272727273" style="6" customWidth="1"/>
    <col min="9" max="9" width="12" style="6" customWidth="1"/>
    <col min="10" max="10" width="21.5" style="7" customWidth="1"/>
    <col min="11" max="11" width="9.25454545454545" style="1" customWidth="1"/>
    <col min="12" max="16384" width="9" style="1"/>
  </cols>
  <sheetData>
    <row r="1" s="1" customFormat="1" ht="49" customHeight="1" spans="1:10">
      <c r="A1" s="8" t="s">
        <v>15</v>
      </c>
      <c r="B1" s="8"/>
      <c r="C1" s="8"/>
      <c r="D1" s="8"/>
      <c r="E1" s="8"/>
      <c r="F1" s="8"/>
      <c r="G1" s="8"/>
      <c r="H1" s="8"/>
      <c r="I1" s="8"/>
      <c r="J1" s="8"/>
    </row>
    <row r="2" s="1" customFormat="1" ht="33.6" customHeight="1" spans="1:10">
      <c r="A2" s="9" t="s">
        <v>16</v>
      </c>
      <c r="B2" s="9"/>
      <c r="C2" s="9"/>
      <c r="D2" s="9"/>
      <c r="E2" s="9"/>
      <c r="F2" s="9"/>
      <c r="G2" s="9"/>
      <c r="H2" s="9"/>
      <c r="I2" s="9"/>
      <c r="J2" s="9"/>
    </row>
    <row r="3" ht="30" customHeight="1" spans="1:10">
      <c r="A3" s="10" t="s">
        <v>17</v>
      </c>
      <c r="B3" s="10" t="s">
        <v>18</v>
      </c>
      <c r="C3" s="10" t="s">
        <v>19</v>
      </c>
      <c r="D3" s="11" t="s">
        <v>20</v>
      </c>
      <c r="E3" s="11" t="s">
        <v>21</v>
      </c>
      <c r="F3" s="12" t="s">
        <v>22</v>
      </c>
      <c r="G3" s="11" t="s">
        <v>23</v>
      </c>
      <c r="H3" s="11" t="s">
        <v>24</v>
      </c>
      <c r="I3" s="11" t="s">
        <v>25</v>
      </c>
      <c r="J3" s="23"/>
    </row>
    <row r="4" ht="30" customHeight="1" spans="1:10">
      <c r="A4" s="13"/>
      <c r="B4" s="13"/>
      <c r="C4" s="13"/>
      <c r="D4" s="14"/>
      <c r="E4" s="14"/>
      <c r="F4" s="15"/>
      <c r="G4" s="14"/>
      <c r="H4" s="14"/>
      <c r="I4" s="14"/>
      <c r="J4" s="24"/>
    </row>
    <row r="5" s="2" customFormat="1" ht="136" customHeight="1" spans="1:10">
      <c r="A5" s="16" t="s">
        <v>26</v>
      </c>
      <c r="B5" s="17" t="s">
        <v>27</v>
      </c>
      <c r="C5" s="16" t="s">
        <v>28</v>
      </c>
      <c r="D5" s="16">
        <v>4</v>
      </c>
      <c r="E5" s="18">
        <f>212537.35*0.85/1.09</f>
        <v>165740.135321101</v>
      </c>
      <c r="F5" s="18">
        <f>E5*$F$4</f>
        <v>0</v>
      </c>
      <c r="G5" s="18">
        <f t="shared" ref="G5:G19" si="0">E5+F5</f>
        <v>165740.135321101</v>
      </c>
      <c r="H5" s="18">
        <f t="shared" ref="H5:H19" si="1">D5*E5</f>
        <v>662960.541284404</v>
      </c>
      <c r="I5" s="18">
        <f t="shared" ref="I5:I7" si="2">G5*D5</f>
        <v>662960.541284404</v>
      </c>
      <c r="J5" s="25" t="s">
        <v>29</v>
      </c>
    </row>
    <row r="6" s="2" customFormat="1" ht="103" customHeight="1" spans="1:10">
      <c r="A6" s="16" t="s">
        <v>30</v>
      </c>
      <c r="B6" s="17" t="s">
        <v>31</v>
      </c>
      <c r="C6" s="16" t="s">
        <v>28</v>
      </c>
      <c r="D6" s="16">
        <v>2</v>
      </c>
      <c r="E6" s="18">
        <f>192837.35*0.85/1.09</f>
        <v>150377.75</v>
      </c>
      <c r="F6" s="18">
        <f>E6*$F$4</f>
        <v>0</v>
      </c>
      <c r="G6" s="18">
        <f t="shared" si="0"/>
        <v>150377.75</v>
      </c>
      <c r="H6" s="18">
        <f t="shared" si="1"/>
        <v>300755.5</v>
      </c>
      <c r="I6" s="18">
        <f t="shared" si="2"/>
        <v>300755.5</v>
      </c>
      <c r="J6" s="25"/>
    </row>
    <row r="7" s="2" customFormat="1" ht="63" customHeight="1" spans="1:10">
      <c r="A7" s="16" t="s">
        <v>32</v>
      </c>
      <c r="B7" s="17" t="s">
        <v>33</v>
      </c>
      <c r="C7" s="16" t="s">
        <v>34</v>
      </c>
      <c r="D7" s="16">
        <v>64</v>
      </c>
      <c r="E7" s="18">
        <f>11200.17*0.9/1.09</f>
        <v>9247.84678899083</v>
      </c>
      <c r="F7" s="18">
        <f>E7*$F$4</f>
        <v>0</v>
      </c>
      <c r="G7" s="18">
        <f t="shared" si="0"/>
        <v>9247.84678899083</v>
      </c>
      <c r="H7" s="18">
        <f t="shared" si="1"/>
        <v>591862.194495413</v>
      </c>
      <c r="I7" s="18">
        <f t="shared" si="2"/>
        <v>591862.194495413</v>
      </c>
      <c r="J7" s="25"/>
    </row>
    <row r="8" s="2" customFormat="1" ht="155" customHeight="1" spans="1:10">
      <c r="A8" s="16" t="s">
        <v>35</v>
      </c>
      <c r="B8" s="19" t="s">
        <v>36</v>
      </c>
      <c r="C8" s="16" t="s">
        <v>28</v>
      </c>
      <c r="D8" s="19">
        <v>6</v>
      </c>
      <c r="E8" s="18">
        <f>13218.48*0.85/1.09</f>
        <v>10307.9889908257</v>
      </c>
      <c r="F8" s="18">
        <f>E8*$F$4</f>
        <v>0</v>
      </c>
      <c r="G8" s="20">
        <f t="shared" si="0"/>
        <v>10307.9889908257</v>
      </c>
      <c r="H8" s="20">
        <f t="shared" si="1"/>
        <v>61847.9339449541</v>
      </c>
      <c r="I8" s="20">
        <f t="shared" ref="I8:I19" si="3">D8*G8</f>
        <v>61847.9339449542</v>
      </c>
      <c r="J8" s="25"/>
    </row>
    <row r="9" s="2" customFormat="1" ht="62" customHeight="1" spans="1:10">
      <c r="A9" s="16" t="s">
        <v>37</v>
      </c>
      <c r="B9" s="21" t="s">
        <v>38</v>
      </c>
      <c r="C9" s="16" t="s">
        <v>28</v>
      </c>
      <c r="D9" s="16">
        <v>4</v>
      </c>
      <c r="E9" s="18">
        <f>77866.56*0.85/1.09</f>
        <v>60721.6293577982</v>
      </c>
      <c r="F9" s="18">
        <f>E9*$F$4</f>
        <v>0</v>
      </c>
      <c r="G9" s="20">
        <f t="shared" si="0"/>
        <v>60721.6293577982</v>
      </c>
      <c r="H9" s="20">
        <f t="shared" si="1"/>
        <v>242886.517431193</v>
      </c>
      <c r="I9" s="20">
        <f t="shared" si="3"/>
        <v>242886.517431193</v>
      </c>
      <c r="J9" s="25"/>
    </row>
    <row r="10" ht="60" customHeight="1" spans="1:10">
      <c r="A10" s="16" t="s">
        <v>39</v>
      </c>
      <c r="B10" s="21" t="s">
        <v>40</v>
      </c>
      <c r="C10" s="16" t="s">
        <v>28</v>
      </c>
      <c r="D10" s="16">
        <v>2</v>
      </c>
      <c r="E10" s="18">
        <f>205395.33*0.85/1.09</f>
        <v>160170.670183486</v>
      </c>
      <c r="F10" s="18">
        <f>E10*$F$4</f>
        <v>0</v>
      </c>
      <c r="G10" s="20">
        <f t="shared" si="0"/>
        <v>160170.670183486</v>
      </c>
      <c r="H10" s="20">
        <f t="shared" si="1"/>
        <v>320341.340366972</v>
      </c>
      <c r="I10" s="20">
        <f t="shared" si="3"/>
        <v>320341.340366972</v>
      </c>
      <c r="J10" s="25"/>
    </row>
    <row r="11" ht="143" customHeight="1" spans="1:10">
      <c r="A11" s="16" t="s">
        <v>41</v>
      </c>
      <c r="B11" s="21" t="s">
        <v>42</v>
      </c>
      <c r="C11" s="16" t="s">
        <v>28</v>
      </c>
      <c r="D11" s="16">
        <v>4</v>
      </c>
      <c r="E11" s="18">
        <f>12227.49*0.85/1.09</f>
        <v>9535.19862385321</v>
      </c>
      <c r="F11" s="18">
        <f>E11*$F$4</f>
        <v>0</v>
      </c>
      <c r="G11" s="20">
        <f t="shared" si="0"/>
        <v>9535.19862385321</v>
      </c>
      <c r="H11" s="20">
        <f t="shared" si="1"/>
        <v>38140.7944954128</v>
      </c>
      <c r="I11" s="20">
        <f t="shared" si="3"/>
        <v>38140.7944954128</v>
      </c>
      <c r="J11" s="25"/>
    </row>
    <row r="12" ht="39" spans="1:10">
      <c r="A12" s="16" t="s">
        <v>43</v>
      </c>
      <c r="B12" s="21" t="s">
        <v>44</v>
      </c>
      <c r="C12" s="16" t="s">
        <v>28</v>
      </c>
      <c r="D12" s="16">
        <v>2</v>
      </c>
      <c r="E12" s="18">
        <f>12564.5*0.85/1.09</f>
        <v>9798.00458715596</v>
      </c>
      <c r="F12" s="18">
        <f>E12*$F$4</f>
        <v>0</v>
      </c>
      <c r="G12" s="20">
        <f t="shared" si="0"/>
        <v>9798.00458715596</v>
      </c>
      <c r="H12" s="20">
        <f t="shared" si="1"/>
        <v>19596.0091743119</v>
      </c>
      <c r="I12" s="20">
        <f t="shared" si="3"/>
        <v>19596.0091743119</v>
      </c>
      <c r="J12" s="25"/>
    </row>
    <row r="13" ht="39" spans="1:10">
      <c r="A13" s="16" t="s">
        <v>45</v>
      </c>
      <c r="B13" s="21" t="s">
        <v>46</v>
      </c>
      <c r="C13" s="16" t="s">
        <v>47</v>
      </c>
      <c r="D13" s="16">
        <v>2</v>
      </c>
      <c r="E13" s="18">
        <f>1415.98*0.85/1.09</f>
        <v>1104.20458715596</v>
      </c>
      <c r="F13" s="18">
        <f>E13*$F$4</f>
        <v>0</v>
      </c>
      <c r="G13" s="20">
        <f t="shared" si="0"/>
        <v>1104.20458715596</v>
      </c>
      <c r="H13" s="20">
        <f t="shared" si="1"/>
        <v>2208.40917431193</v>
      </c>
      <c r="I13" s="20">
        <f t="shared" si="3"/>
        <v>2208.40917431192</v>
      </c>
      <c r="J13" s="25"/>
    </row>
    <row r="14" ht="91" spans="1:10">
      <c r="A14" s="16" t="s">
        <v>48</v>
      </c>
      <c r="B14" s="21" t="s">
        <v>49</v>
      </c>
      <c r="C14" s="16" t="s">
        <v>50</v>
      </c>
      <c r="D14" s="16">
        <v>2</v>
      </c>
      <c r="E14" s="18">
        <f>16089.31*0.85/1.09</f>
        <v>12546.7096330275</v>
      </c>
      <c r="F14" s="18">
        <f>E14*$F$4</f>
        <v>0</v>
      </c>
      <c r="G14" s="20">
        <f t="shared" si="0"/>
        <v>12546.7096330275</v>
      </c>
      <c r="H14" s="20">
        <f t="shared" si="1"/>
        <v>25093.419266055</v>
      </c>
      <c r="I14" s="20">
        <f t="shared" si="3"/>
        <v>25093.419266055</v>
      </c>
      <c r="J14" s="25"/>
    </row>
    <row r="15" ht="39" spans="1:10">
      <c r="A15" s="16" t="s">
        <v>51</v>
      </c>
      <c r="B15" s="21" t="s">
        <v>52</v>
      </c>
      <c r="C15" s="16" t="s">
        <v>50</v>
      </c>
      <c r="D15" s="16">
        <v>1</v>
      </c>
      <c r="E15" s="18">
        <f>3328.12*0.85/1.09</f>
        <v>2595.32293577982</v>
      </c>
      <c r="F15" s="18">
        <f>E15*$F$4</f>
        <v>0</v>
      </c>
      <c r="G15" s="20">
        <f t="shared" si="0"/>
        <v>2595.32293577982</v>
      </c>
      <c r="H15" s="20">
        <f t="shared" si="1"/>
        <v>2595.32293577982</v>
      </c>
      <c r="I15" s="20">
        <f t="shared" si="3"/>
        <v>2595.32293577982</v>
      </c>
      <c r="J15" s="25"/>
    </row>
    <row r="16" ht="65" spans="1:10">
      <c r="A16" s="16" t="s">
        <v>53</v>
      </c>
      <c r="B16" s="21" t="s">
        <v>54</v>
      </c>
      <c r="C16" s="16" t="s">
        <v>28</v>
      </c>
      <c r="D16" s="16">
        <v>2</v>
      </c>
      <c r="E16" s="18">
        <f>26565.24*0.85/1.09</f>
        <v>20716.0128440367</v>
      </c>
      <c r="F16" s="18">
        <f>E16*$F$4</f>
        <v>0</v>
      </c>
      <c r="G16" s="20">
        <f t="shared" si="0"/>
        <v>20716.0128440367</v>
      </c>
      <c r="H16" s="20">
        <f t="shared" si="1"/>
        <v>41432.0256880734</v>
      </c>
      <c r="I16" s="20">
        <f t="shared" si="3"/>
        <v>41432.0256880734</v>
      </c>
      <c r="J16" s="25"/>
    </row>
    <row r="17" ht="26" spans="1:10">
      <c r="A17" s="16" t="s">
        <v>55</v>
      </c>
      <c r="B17" s="21" t="s">
        <v>56</v>
      </c>
      <c r="C17" s="16" t="s">
        <v>28</v>
      </c>
      <c r="D17" s="16">
        <v>2</v>
      </c>
      <c r="E17" s="18">
        <f>26565.24*0.85/1.09</f>
        <v>20716.0128440367</v>
      </c>
      <c r="F17" s="18">
        <f>E17*$F$4</f>
        <v>0</v>
      </c>
      <c r="G17" s="20">
        <f t="shared" si="0"/>
        <v>20716.0128440367</v>
      </c>
      <c r="H17" s="20">
        <f t="shared" si="1"/>
        <v>41432.0256880734</v>
      </c>
      <c r="I17" s="20">
        <f t="shared" si="3"/>
        <v>41432.0256880734</v>
      </c>
      <c r="J17" s="25"/>
    </row>
    <row r="18" ht="26" spans="1:10">
      <c r="A18" s="16" t="s">
        <v>57</v>
      </c>
      <c r="B18" s="21" t="s">
        <v>58</v>
      </c>
      <c r="C18" s="16" t="s">
        <v>59</v>
      </c>
      <c r="D18" s="16">
        <v>1</v>
      </c>
      <c r="E18" s="18">
        <f>20135.8*0.85/1.09</f>
        <v>15702.2293577982</v>
      </c>
      <c r="F18" s="18">
        <f>E18*$F$4</f>
        <v>0</v>
      </c>
      <c r="G18" s="20">
        <f t="shared" si="0"/>
        <v>15702.2293577982</v>
      </c>
      <c r="H18" s="20">
        <f t="shared" si="1"/>
        <v>15702.2293577982</v>
      </c>
      <c r="I18" s="20">
        <f t="shared" si="3"/>
        <v>15702.2293577982</v>
      </c>
      <c r="J18" s="25"/>
    </row>
    <row r="19" ht="39" spans="1:10">
      <c r="A19" s="16" t="s">
        <v>60</v>
      </c>
      <c r="B19" s="21" t="s">
        <v>58</v>
      </c>
      <c r="C19" s="16" t="s">
        <v>59</v>
      </c>
      <c r="D19" s="16">
        <v>1</v>
      </c>
      <c r="E19" s="18">
        <f>15135.8*0.85/1.09</f>
        <v>11803.1467889908</v>
      </c>
      <c r="F19" s="18">
        <f>E19*$F$4</f>
        <v>0</v>
      </c>
      <c r="G19" s="20">
        <f t="shared" si="0"/>
        <v>11803.1467889908</v>
      </c>
      <c r="H19" s="20">
        <f t="shared" si="1"/>
        <v>11803.1467889908</v>
      </c>
      <c r="I19" s="20">
        <f t="shared" si="3"/>
        <v>11803.1467889908</v>
      </c>
      <c r="J19" s="25"/>
    </row>
    <row r="20" spans="1:10">
      <c r="A20" s="22" t="s">
        <v>61</v>
      </c>
      <c r="B20" s="22"/>
      <c r="C20" s="22"/>
      <c r="D20" s="22"/>
      <c r="E20" s="22"/>
      <c r="F20" s="22"/>
      <c r="G20" s="22"/>
      <c r="H20" s="12">
        <f>SUM(H5:H19)</f>
        <v>2378657.41009174</v>
      </c>
      <c r="I20" s="12">
        <f>SUM(I5:I19)</f>
        <v>2378657.41009174</v>
      </c>
      <c r="J20" s="26"/>
    </row>
  </sheetData>
  <sheetProtection selectLockedCells="1"/>
  <protectedRanges>
    <protectedRange sqref="F4:F19" name="区域4"/>
  </protectedRanges>
  <mergeCells count="13">
    <mergeCell ref="A1:J1"/>
    <mergeCell ref="A2:J2"/>
    <mergeCell ref="A20:E20"/>
    <mergeCell ref="A3:A4"/>
    <mergeCell ref="B3:B4"/>
    <mergeCell ref="C3:C4"/>
    <mergeCell ref="D3:D4"/>
    <mergeCell ref="E3:E4"/>
    <mergeCell ref="G3:G4"/>
    <mergeCell ref="H3:H4"/>
    <mergeCell ref="I3:I4"/>
    <mergeCell ref="J3:J4"/>
    <mergeCell ref="J5:J19"/>
  </mergeCells>
  <printOptions horizontalCentered="1"/>
  <pageMargins left="0.748031496062992" right="0.748031496062992" top="0.669291338582677" bottom="1.45669291338583" header="0.118110236220472" footer="0.433070866141732"/>
  <pageSetup paperSize="9" scale="6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307（现S309)亳州超限超载检测站科技卡点项目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宅喵</cp:lastModifiedBy>
  <dcterms:created xsi:type="dcterms:W3CDTF">2006-09-16T00:00:00Z</dcterms:created>
  <cp:lastPrinted>2020-08-20T08:55:00Z</cp:lastPrinted>
  <dcterms:modified xsi:type="dcterms:W3CDTF">2021-01-07T23:58:27Z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